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60" windowWidth="48240" windowHeight="16380" tabRatio="834"/>
  </bookViews>
  <sheets>
    <sheet name="Final Version" sheetId="40" r:id="rId1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6" i="40"/>
  <c r="G16"/>
  <c r="G15"/>
  <c r="H16" l="1"/>
  <c r="D15"/>
  <c r="D16" s="1"/>
  <c r="E15"/>
  <c r="E4"/>
  <c r="E6"/>
  <c r="E8"/>
  <c r="D9"/>
  <c r="C9"/>
  <c r="B9"/>
  <c r="F15"/>
  <c r="F16" s="1"/>
  <c r="B16"/>
  <c r="E9" l="1"/>
  <c r="G9" s="1"/>
  <c r="I15"/>
  <c r="E16"/>
</calcChain>
</file>

<file path=xl/sharedStrings.xml><?xml version="1.0" encoding="utf-8"?>
<sst xmlns="http://schemas.openxmlformats.org/spreadsheetml/2006/main" count="26" uniqueCount="24">
  <si>
    <t>Total</t>
  </si>
  <si>
    <t>VRA Account Summary</t>
  </si>
  <si>
    <t>Florida Account Summary</t>
  </si>
  <si>
    <t>Matter</t>
  </si>
  <si>
    <t>Florida-VRA</t>
  </si>
  <si>
    <t>Louisana-VRA</t>
  </si>
  <si>
    <t>North Carolina-VRA</t>
  </si>
  <si>
    <t>South Carolina-VRA</t>
  </si>
  <si>
    <t>Virginia-VRA</t>
  </si>
  <si>
    <t>Florida-Redistricting</t>
  </si>
  <si>
    <t>Spent</t>
  </si>
  <si>
    <t>Left to Raise</t>
  </si>
  <si>
    <t>Estimated Costs 
to Completion</t>
  </si>
  <si>
    <t>Subtotals</t>
  </si>
  <si>
    <t>Remaining COH</t>
  </si>
  <si>
    <t>Revised 
Budget</t>
  </si>
  <si>
    <t>Original 
Budget</t>
  </si>
  <si>
    <t>Original
Budget</t>
  </si>
  <si>
    <t>Raised to Date</t>
  </si>
  <si>
    <t xml:space="preserve"> Costs Incurred</t>
  </si>
  <si>
    <t>Total Additional Budget</t>
  </si>
  <si>
    <t>Spent to Date</t>
  </si>
  <si>
    <t>Estimated 
Additional Costs</t>
  </si>
  <si>
    <t>Trust
COH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</si>
</sst>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7">
    <font>
      <sz val="10"/>
      <name val="Arial"/>
    </font>
    <font>
      <sz val="11"/>
      <name val="Cambria"/>
      <family val="1"/>
      <scheme val="major"/>
    </font>
    <font>
      <sz val="13"/>
      <name val="Cambria"/>
      <family val="1"/>
      <scheme val="major"/>
    </font>
    <font>
      <b/>
      <sz val="19"/>
      <color theme="0"/>
      <name val="Cambria"/>
      <family val="1"/>
      <scheme val="major"/>
    </font>
    <font>
      <b/>
      <sz val="14"/>
      <color theme="0"/>
      <name val="Cambria"/>
      <family val="1"/>
      <scheme val="major"/>
    </font>
    <font>
      <sz val="14"/>
      <name val="Cambria"/>
      <family val="1"/>
      <scheme val="major"/>
    </font>
    <font>
      <b/>
      <sz val="14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4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44" fontId="4" fillId="4" borderId="16" xfId="0" applyNumberFormat="1" applyFont="1" applyFill="1" applyBorder="1" applyAlignment="1">
      <alignment horizontal="center" vertical="center" wrapText="1"/>
    </xf>
    <xf numFmtId="44" fontId="4" fillId="4" borderId="1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8" xfId="0" applyFont="1" applyBorder="1" applyAlignment="1">
      <alignment vertical="center"/>
    </xf>
    <xf numFmtId="44" fontId="5" fillId="0" borderId="19" xfId="0" applyNumberFormat="1" applyFont="1" applyBorder="1" applyAlignment="1">
      <alignment vertical="center"/>
    </xf>
    <xf numFmtId="44" fontId="5" fillId="7" borderId="19" xfId="0" applyNumberFormat="1" applyFont="1" applyFill="1" applyBorder="1" applyAlignment="1">
      <alignment vertical="center"/>
    </xf>
    <xf numFmtId="44" fontId="5" fillId="8" borderId="19" xfId="0" applyNumberFormat="1" applyFont="1" applyFill="1" applyBorder="1" applyAlignment="1">
      <alignment vertical="center"/>
    </xf>
    <xf numFmtId="44" fontId="5" fillId="8" borderId="20" xfId="0" applyNumberFormat="1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44" fontId="5" fillId="5" borderId="1" xfId="0" applyNumberFormat="1" applyFont="1" applyFill="1" applyBorder="1" applyAlignment="1">
      <alignment vertical="center"/>
    </xf>
    <xf numFmtId="44" fontId="5" fillId="8" borderId="1" xfId="0" applyNumberFormat="1" applyFont="1" applyFill="1" applyBorder="1" applyAlignment="1">
      <alignment vertical="center"/>
    </xf>
    <xf numFmtId="44" fontId="5" fillId="8" borderId="7" xfId="0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44" fontId="5" fillId="0" borderId="1" xfId="0" applyNumberFormat="1" applyFont="1" applyBorder="1" applyAlignment="1">
      <alignment vertical="center"/>
    </xf>
    <xf numFmtId="44" fontId="5" fillId="7" borderId="1" xfId="0" applyNumberFormat="1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44" fontId="5" fillId="0" borderId="5" xfId="0" applyNumberFormat="1" applyFont="1" applyBorder="1" applyAlignment="1">
      <alignment vertical="center"/>
    </xf>
    <xf numFmtId="44" fontId="5" fillId="7" borderId="5" xfId="0" applyNumberFormat="1" applyFont="1" applyFill="1" applyBorder="1" applyAlignment="1">
      <alignment vertical="center"/>
    </xf>
    <xf numFmtId="44" fontId="5" fillId="8" borderId="5" xfId="0" applyNumberFormat="1" applyFont="1" applyFill="1" applyBorder="1" applyAlignment="1">
      <alignment vertical="center"/>
    </xf>
    <xf numFmtId="44" fontId="5" fillId="8" borderId="21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44" fontId="6" fillId="3" borderId="10" xfId="0" applyNumberFormat="1" applyFont="1" applyFill="1" applyBorder="1" applyAlignment="1">
      <alignment vertical="center"/>
    </xf>
    <xf numFmtId="44" fontId="6" fillId="3" borderId="3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4" fontId="6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4" fontId="5" fillId="0" borderId="0" xfId="0" applyNumberFormat="1" applyFont="1" applyAlignment="1">
      <alignment vertical="center"/>
    </xf>
    <xf numFmtId="7" fontId="5" fillId="0" borderId="0" xfId="0" applyNumberFormat="1" applyFont="1" applyAlignment="1">
      <alignment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4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4" fillId="6" borderId="2" xfId="0" applyFont="1" applyFill="1" applyBorder="1" applyAlignment="1">
      <alignment horizontal="center" vertical="center"/>
    </xf>
    <xf numFmtId="44" fontId="4" fillId="6" borderId="10" xfId="0" applyNumberFormat="1" applyFont="1" applyFill="1" applyBorder="1" applyAlignment="1">
      <alignment horizontal="center" vertical="center" wrapText="1"/>
    </xf>
    <xf numFmtId="44" fontId="4" fillId="6" borderId="13" xfId="0" applyNumberFormat="1" applyFont="1" applyFill="1" applyBorder="1" applyAlignment="1">
      <alignment horizontal="center" vertical="center" wrapText="1"/>
    </xf>
    <xf numFmtId="44" fontId="4" fillId="6" borderId="3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44" fontId="5" fillId="0" borderId="4" xfId="0" applyNumberFormat="1" applyFont="1" applyBorder="1" applyAlignment="1">
      <alignment vertical="center"/>
    </xf>
    <xf numFmtId="8" fontId="5" fillId="0" borderId="14" xfId="0" applyNumberFormat="1" applyFont="1" applyBorder="1" applyAlignment="1">
      <alignment vertical="center"/>
    </xf>
    <xf numFmtId="44" fontId="5" fillId="0" borderId="14" xfId="0" applyNumberFormat="1" applyFont="1" applyBorder="1" applyAlignment="1">
      <alignment vertical="center"/>
    </xf>
    <xf numFmtId="44" fontId="5" fillId="0" borderId="9" xfId="0" applyNumberFormat="1" applyFont="1" applyBorder="1" applyAlignment="1">
      <alignment vertical="center"/>
    </xf>
    <xf numFmtId="8" fontId="6" fillId="3" borderId="10" xfId="0" applyNumberFormat="1" applyFont="1" applyFill="1" applyBorder="1" applyAlignment="1">
      <alignment vertical="center"/>
    </xf>
    <xf numFmtId="44" fontId="5" fillId="0" borderId="25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7"/>
  <sheetViews>
    <sheetView tabSelected="1" workbookViewId="0">
      <selection activeCell="C7" sqref="C7"/>
    </sheetView>
  </sheetViews>
  <sheetFormatPr defaultColWidth="8.85546875" defaultRowHeight="14.25"/>
  <cols>
    <col min="1" max="1" width="27" style="1" customWidth="1"/>
    <col min="2" max="2" width="20.5703125" style="3" customWidth="1"/>
    <col min="3" max="3" width="21" style="1" customWidth="1"/>
    <col min="4" max="4" width="20.5703125" style="1" customWidth="1"/>
    <col min="5" max="5" width="19.140625" style="1" customWidth="1"/>
    <col min="6" max="6" width="18.42578125" style="1" customWidth="1"/>
    <col min="7" max="7" width="21.28515625" style="1" customWidth="1"/>
    <col min="8" max="8" width="19" style="1" customWidth="1"/>
    <col min="9" max="9" width="19.42578125" style="1" customWidth="1"/>
    <col min="10" max="16384" width="8.85546875" style="1"/>
  </cols>
  <sheetData>
    <row r="1" spans="1:9" s="2" customFormat="1" ht="24">
      <c r="A1" s="5" t="s">
        <v>1</v>
      </c>
      <c r="B1" s="6"/>
      <c r="C1" s="6"/>
      <c r="D1" s="6"/>
      <c r="E1" s="6"/>
      <c r="F1" s="6"/>
      <c r="G1" s="7"/>
    </row>
    <row r="2" spans="1:9" ht="18.75" thickBot="1">
      <c r="A2" s="40"/>
      <c r="B2" s="42"/>
      <c r="C2" s="41"/>
      <c r="D2" s="41"/>
      <c r="E2" s="42"/>
      <c r="F2" s="42"/>
      <c r="G2" s="54"/>
      <c r="H2" s="11"/>
      <c r="I2" s="35"/>
    </row>
    <row r="3" spans="1:9" ht="54.75" thickBot="1">
      <c r="A3" s="8" t="s">
        <v>3</v>
      </c>
      <c r="B3" s="9" t="s">
        <v>16</v>
      </c>
      <c r="C3" s="9" t="s">
        <v>15</v>
      </c>
      <c r="D3" s="9" t="s">
        <v>10</v>
      </c>
      <c r="E3" s="9" t="s">
        <v>12</v>
      </c>
      <c r="F3" s="9" t="s">
        <v>14</v>
      </c>
      <c r="G3" s="10" t="s">
        <v>11</v>
      </c>
      <c r="H3" s="11"/>
      <c r="I3" s="11"/>
    </row>
    <row r="4" spans="1:9" ht="18">
      <c r="A4" s="12" t="s">
        <v>4</v>
      </c>
      <c r="B4" s="13">
        <v>400000</v>
      </c>
      <c r="C4" s="14">
        <v>400000</v>
      </c>
      <c r="D4" s="14">
        <v>204408.72000000003</v>
      </c>
      <c r="E4" s="14">
        <f>200000+20000</f>
        <v>220000</v>
      </c>
      <c r="F4" s="15"/>
      <c r="G4" s="16"/>
      <c r="H4" s="11"/>
      <c r="I4" s="11"/>
    </row>
    <row r="5" spans="1:9" ht="18">
      <c r="A5" s="17" t="s">
        <v>5</v>
      </c>
      <c r="B5" s="18">
        <v>400000</v>
      </c>
      <c r="C5" s="18">
        <v>100000</v>
      </c>
      <c r="D5" s="18">
        <v>82562.98</v>
      </c>
      <c r="E5" s="18">
        <v>0</v>
      </c>
      <c r="F5" s="19"/>
      <c r="G5" s="20"/>
      <c r="H5" s="11"/>
      <c r="I5" s="11"/>
    </row>
    <row r="6" spans="1:9" ht="18">
      <c r="A6" s="21" t="s">
        <v>6</v>
      </c>
      <c r="B6" s="22">
        <v>400000</v>
      </c>
      <c r="C6" s="23">
        <v>400000</v>
      </c>
      <c r="D6" s="23">
        <v>338488.31</v>
      </c>
      <c r="E6" s="23">
        <f>150000+20000</f>
        <v>170000</v>
      </c>
      <c r="F6" s="19"/>
      <c r="G6" s="20"/>
      <c r="H6" s="11"/>
      <c r="I6" s="11"/>
    </row>
    <row r="7" spans="1:9" ht="18">
      <c r="A7" s="17" t="s">
        <v>7</v>
      </c>
      <c r="B7" s="18">
        <v>0</v>
      </c>
      <c r="C7" s="18">
        <v>0</v>
      </c>
      <c r="D7" s="18">
        <v>5254.65</v>
      </c>
      <c r="E7" s="18">
        <v>0</v>
      </c>
      <c r="F7" s="19"/>
      <c r="G7" s="20"/>
      <c r="H7" s="11"/>
      <c r="I7" s="11"/>
    </row>
    <row r="8" spans="1:9" ht="18.75" thickBot="1">
      <c r="A8" s="24" t="s">
        <v>8</v>
      </c>
      <c r="B8" s="25">
        <v>400000</v>
      </c>
      <c r="C8" s="26">
        <v>400000</v>
      </c>
      <c r="D8" s="26">
        <v>402682.82999999996</v>
      </c>
      <c r="E8" s="26">
        <f>200000+20000</f>
        <v>220000</v>
      </c>
      <c r="F8" s="27"/>
      <c r="G8" s="28"/>
      <c r="H8" s="11"/>
      <c r="I8" s="11"/>
    </row>
    <row r="9" spans="1:9" ht="18.75" thickBot="1">
      <c r="A9" s="29" t="s">
        <v>13</v>
      </c>
      <c r="B9" s="30">
        <f>SUM(B4:B8)</f>
        <v>1600000</v>
      </c>
      <c r="C9" s="30">
        <f t="shared" ref="C9:E9" si="0">SUM(C4:C8)</f>
        <v>1300000</v>
      </c>
      <c r="D9" s="30">
        <f t="shared" si="0"/>
        <v>1033397.49</v>
      </c>
      <c r="E9" s="30">
        <f t="shared" si="0"/>
        <v>610000</v>
      </c>
      <c r="F9" s="30">
        <v>266602.51</v>
      </c>
      <c r="G9" s="31">
        <f>E9-F9</f>
        <v>343397.49</v>
      </c>
      <c r="H9" s="11"/>
      <c r="I9" s="11"/>
    </row>
    <row r="10" spans="1:9" s="4" customFormat="1" ht="18">
      <c r="A10" s="32"/>
      <c r="B10" s="33"/>
      <c r="C10" s="33"/>
      <c r="D10" s="33"/>
      <c r="E10" s="33"/>
      <c r="F10" s="33"/>
      <c r="G10" s="33"/>
      <c r="H10" s="34"/>
      <c r="I10" s="34"/>
    </row>
    <row r="11" spans="1:9" ht="14.25" customHeight="1" thickBot="1">
      <c r="A11" s="11"/>
      <c r="B11" s="35"/>
      <c r="C11" s="36"/>
      <c r="D11" s="36"/>
      <c r="E11" s="11"/>
      <c r="F11" s="11"/>
      <c r="G11" s="11"/>
      <c r="H11" s="11"/>
      <c r="I11" s="11"/>
    </row>
    <row r="12" spans="1:9" ht="24" customHeight="1">
      <c r="A12" s="37" t="s">
        <v>2</v>
      </c>
      <c r="B12" s="38"/>
      <c r="C12" s="38"/>
      <c r="D12" s="38"/>
      <c r="E12" s="38"/>
      <c r="F12" s="38"/>
      <c r="G12" s="38"/>
      <c r="H12" s="38"/>
      <c r="I12" s="39"/>
    </row>
    <row r="13" spans="1:9" ht="18.75" thickBot="1">
      <c r="A13" s="40"/>
      <c r="B13" s="41"/>
      <c r="C13" s="42"/>
      <c r="D13" s="42"/>
      <c r="E13" s="42"/>
      <c r="F13" s="42"/>
      <c r="G13" s="42"/>
      <c r="H13" s="42"/>
      <c r="I13" s="43"/>
    </row>
    <row r="14" spans="1:9" ht="54.75" thickBot="1">
      <c r="A14" s="44" t="s">
        <v>3</v>
      </c>
      <c r="B14" s="45" t="s">
        <v>17</v>
      </c>
      <c r="C14" s="46" t="s">
        <v>18</v>
      </c>
      <c r="D14" s="46" t="s">
        <v>21</v>
      </c>
      <c r="E14" s="46" t="s">
        <v>19</v>
      </c>
      <c r="F14" s="46" t="s">
        <v>22</v>
      </c>
      <c r="G14" s="46" t="s">
        <v>20</v>
      </c>
      <c r="H14" s="46" t="s">
        <v>23</v>
      </c>
      <c r="I14" s="47" t="s">
        <v>11</v>
      </c>
    </row>
    <row r="15" spans="1:9" ht="18.75" thickBot="1">
      <c r="A15" s="48" t="s">
        <v>9</v>
      </c>
      <c r="B15" s="49">
        <v>2100000</v>
      </c>
      <c r="C15" s="50">
        <v>1800000</v>
      </c>
      <c r="D15" s="51">
        <f>1754863.07+73628.83</f>
        <v>1828491.9000000001</v>
      </c>
      <c r="E15" s="51">
        <f>680491.85</f>
        <v>680491.85</v>
      </c>
      <c r="F15" s="51">
        <f>450000+30000+(6000*1.5)+(10000*1.5)+(12000/2)</f>
        <v>510000</v>
      </c>
      <c r="G15" s="51">
        <f>E15+F15</f>
        <v>1190491.8500000001</v>
      </c>
      <c r="H15" s="51">
        <v>326130.45</v>
      </c>
      <c r="I15" s="52">
        <f>SUM(E15:F15)-H15</f>
        <v>864361.40000000014</v>
      </c>
    </row>
    <row r="16" spans="1:9" ht="18.75" thickBot="1">
      <c r="A16" s="29" t="s">
        <v>0</v>
      </c>
      <c r="B16" s="30">
        <f>SUM(B15:B15)</f>
        <v>2100000</v>
      </c>
      <c r="C16" s="53">
        <v>1800000</v>
      </c>
      <c r="D16" s="30">
        <f>SUM(D15:D15)</f>
        <v>1828491.9000000001</v>
      </c>
      <c r="E16" s="30">
        <f>E15</f>
        <v>680491.85</v>
      </c>
      <c r="F16" s="30">
        <f>SUM(F15)</f>
        <v>510000</v>
      </c>
      <c r="G16" s="30">
        <f>SUM(G15)</f>
        <v>1190491.8500000001</v>
      </c>
      <c r="H16" s="30">
        <f>SUM(H15)</f>
        <v>326130.45</v>
      </c>
      <c r="I16" s="31">
        <f>G16-H16</f>
        <v>864361.40000000014</v>
      </c>
    </row>
    <row r="17" spans="1:9" ht="18">
      <c r="A17" s="11"/>
      <c r="B17" s="35"/>
      <c r="C17" s="11"/>
      <c r="D17" s="11"/>
      <c r="E17" s="11"/>
      <c r="F17" s="11"/>
      <c r="G17" s="11"/>
      <c r="H17" s="11"/>
      <c r="I17" s="11"/>
    </row>
  </sheetData>
  <mergeCells count="2">
    <mergeCell ref="A1:G1"/>
    <mergeCell ref="A12:I12"/>
  </mergeCells>
  <pageMargins left="0.25" right="0.25" top="0.75" bottom="0.75" header="0.3" footer="0.3"/>
  <pageSetup paperSize="5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Version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Coleman</dc:creator>
  <cp:lastModifiedBy>kurek</cp:lastModifiedBy>
  <cp:lastPrinted>2014-04-30T17:55:05Z</cp:lastPrinted>
  <dcterms:created xsi:type="dcterms:W3CDTF">2011-02-28T16:51:05Z</dcterms:created>
  <dcterms:modified xsi:type="dcterms:W3CDTF">2014-04-30T19:06:34Z</dcterms:modified>
</cp:coreProperties>
</file>